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13_ncr:1_{496E767E-8178-4FBB-8C6E-A8419901EF28}" xr6:coauthVersionLast="45" xr6:coauthVersionMax="45" xr10:uidLastSave="{00000000-0000-0000-0000-000000000000}"/>
  <bookViews>
    <workbookView xWindow="156" yWindow="108" windowWidth="16140" windowHeight="11856" xr2:uid="{00000000-000D-0000-FFFF-FFFF00000000}"/>
  </bookViews>
  <sheets>
    <sheet name="Kasboek" sheetId="1" r:id="rId1"/>
    <sheet name="Rekeningen" sheetId="2" r:id="rId2"/>
  </sheets>
  <definedNames>
    <definedName name="TotaalUitgaven">Tabel1[[#Totals],[Totale uitgaven]]</definedName>
  </definedNames>
  <calcPr calcId="191029"/>
  <customWorkbookViews>
    <customWorkbookView name="Hetty van der Sijp - Personal View" guid="{7F1EA406-C4BD-49A1-ACF6-FD0CD5CDA23E}" mergeInterval="0" personalView="1" maximized="1" windowWidth="1280" windowHeight="798" activeSheetId="1"/>
    <customWorkbookView name="Jaap - Persoonlijke weergave" guid="{A36A928F-8181-4EE1-981C-0640A44C5D9D}" mergeInterval="0" personalView="1" xWindow="1273" yWindow="409" windowWidth="1267" windowHeight="97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L24" i="1"/>
  <c r="G3" i="1" l="1"/>
  <c r="D9" i="1"/>
  <c r="C9" i="1"/>
  <c r="C8" i="1"/>
  <c r="E14" i="1"/>
  <c r="D10" i="1"/>
  <c r="E1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E24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H24" i="1"/>
  <c r="C24" i="1"/>
  <c r="K12" i="1" l="1"/>
  <c r="K19" i="1"/>
  <c r="H7" i="1"/>
  <c r="K9" i="1"/>
  <c r="K13" i="1"/>
  <c r="K14" i="1"/>
  <c r="K16" i="1"/>
  <c r="K17" i="1"/>
  <c r="K18" i="1"/>
  <c r="K20" i="1"/>
  <c r="K21" i="1"/>
  <c r="J7" i="1" l="1"/>
  <c r="J24" i="1" s="1"/>
  <c r="E3" i="1"/>
  <c r="B24" i="1"/>
  <c r="K10" i="1"/>
  <c r="K22" i="1"/>
  <c r="K11" i="1"/>
  <c r="K15" i="1"/>
  <c r="K23" i="1"/>
  <c r="K7" i="1"/>
  <c r="L7" i="1" l="1"/>
  <c r="L23" i="1"/>
  <c r="L22" i="1"/>
  <c r="L21" i="1"/>
  <c r="L20" i="1"/>
  <c r="L19" i="1"/>
  <c r="L9" i="1"/>
  <c r="L10" i="1"/>
  <c r="L11" i="1"/>
  <c r="L12" i="1"/>
  <c r="L13" i="1"/>
  <c r="L14" i="1"/>
  <c r="L15" i="1"/>
  <c r="L16" i="1"/>
  <c r="L17" i="1"/>
  <c r="L18" i="1"/>
  <c r="L8" i="1"/>
  <c r="K8" i="1"/>
  <c r="K24" i="1"/>
</calcChain>
</file>

<file path=xl/sharedStrings.xml><?xml version="1.0" encoding="utf-8"?>
<sst xmlns="http://schemas.openxmlformats.org/spreadsheetml/2006/main" count="31" uniqueCount="30">
  <si>
    <t>Administratie Bar 't Viltje</t>
  </si>
  <si>
    <t>Datum</t>
  </si>
  <si>
    <t>Uitgaven Inkoop</t>
  </si>
  <si>
    <t>Uitgaven Personeel</t>
  </si>
  <si>
    <t>Uitgaven andere</t>
  </si>
  <si>
    <t>Totale uitgaven</t>
  </si>
  <si>
    <t>Nota</t>
  </si>
  <si>
    <t>gespecificeerd</t>
  </si>
  <si>
    <t>Heineken 86-441</t>
  </si>
  <si>
    <t>Heineken 86-632</t>
  </si>
  <si>
    <t>Heineken 86-1323</t>
  </si>
  <si>
    <t>Bakker Bart 16-6/55</t>
  </si>
  <si>
    <t>Bakker Bart 16-6/123</t>
  </si>
  <si>
    <t>Bier systeem onderhoud</t>
  </si>
  <si>
    <t>meubilair onderhoud, nieuw stuk lambrizering</t>
  </si>
  <si>
    <t>Cumulatief</t>
  </si>
  <si>
    <t>Huur</t>
  </si>
  <si>
    <t>Inkomsten Bar</t>
  </si>
  <si>
    <t>Dag Opbrengst</t>
  </si>
  <si>
    <t>Totaal</t>
  </si>
  <si>
    <t>Personeel aantal</t>
  </si>
  <si>
    <t>Uitgave per persoon</t>
  </si>
  <si>
    <t>Hoogste inkomsten</t>
  </si>
  <si>
    <t>Bdedrag</t>
  </si>
  <si>
    <t>Rekening omschrijving</t>
  </si>
  <si>
    <t>Hoogste uitgaven</t>
  </si>
  <si>
    <t>gemiddeld:</t>
  </si>
  <si>
    <t>Makro 132245</t>
  </si>
  <si>
    <t>Makro 132894</t>
  </si>
  <si>
    <t>Makro 134686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</si>
</sst>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0" borderId="1" xfId="1"/>
    <xf numFmtId="0" fontId="2" fillId="0" borderId="0" xfId="0" applyFont="1" applyAlignment="1">
      <alignment wrapText="1"/>
    </xf>
    <xf numFmtId="165" fontId="0" fillId="0" borderId="0" xfId="2" applyNumberFormat="1" applyFont="1"/>
    <xf numFmtId="165" fontId="0" fillId="0" borderId="0" xfId="0" applyNumberFormat="1" applyFont="1"/>
    <xf numFmtId="1" fontId="0" fillId="0" borderId="0" xfId="2" applyNumberFormat="1" applyFont="1"/>
    <xf numFmtId="0" fontId="0" fillId="0" borderId="0" xfId="0" applyAlignment="1">
      <alignment horizontal="right"/>
    </xf>
    <xf numFmtId="165" fontId="0" fillId="2" borderId="2" xfId="2" applyNumberFormat="1" applyFont="1" applyFill="1" applyBorder="1"/>
    <xf numFmtId="165" fontId="0" fillId="0" borderId="2" xfId="2" applyNumberFormat="1" applyFont="1" applyBorder="1"/>
    <xf numFmtId="165" fontId="0" fillId="0" borderId="0" xfId="0" applyNumberFormat="1"/>
  </cellXfs>
  <cellStyles count="3">
    <cellStyle name="Kop 1" xfId="1" builtinId="16"/>
    <cellStyle name="Standaard" xfId="0" builtinId="0"/>
    <cellStyle name="Valuta" xfId="2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[$€-2]\ * #,##0.00_-;\-[$€-2]\ * #,##0.00_-;_-[$€-2]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5" formatCode="_-[$€-2]\ * #,##0.00_-;\-[$€-2]\ * #,##0.00_-;_-[$€-2]\ * &quot;-&quot;??_-;_-@_-"/>
    </dxf>
    <dxf>
      <numFmt numFmtId="166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6:L24" totalsRowCount="1" headerRowDxfId="23">
  <autoFilter ref="A6:L23" xr:uid="{00000000-0009-0000-0100-000001000000}"/>
  <tableColumns count="12">
    <tableColumn id="1" xr3:uid="{00000000-0010-0000-0000-000001000000}" name="Datum" totalsRowLabel="Totaal" dataDxfId="22"/>
    <tableColumn id="2" xr3:uid="{00000000-0010-0000-0000-000002000000}" name="Inkomsten Bar" totalsRowFunction="sum" dataDxfId="21" totalsRowDxfId="10" dataCellStyle="Valuta"/>
    <tableColumn id="3" xr3:uid="{00000000-0010-0000-0000-000003000000}" name="Uitgaven Inkoop" totalsRowFunction="sum" dataDxfId="20" totalsRowDxfId="9" dataCellStyle="Valuta"/>
    <tableColumn id="4" xr3:uid="{00000000-0010-0000-0000-000004000000}" name="Nota" dataDxfId="19" totalsRowDxfId="8" dataCellStyle="Valuta"/>
    <tableColumn id="5" xr3:uid="{00000000-0010-0000-0000-000005000000}" name="Uitgaven Personeel" totalsRowFunction="sum" dataDxfId="18" totalsRowDxfId="7" dataCellStyle="Valuta"/>
    <tableColumn id="11" xr3:uid="{00000000-0010-0000-0000-00000B000000}" name="Personeel aantal" dataDxfId="17" totalsRowDxfId="6" dataCellStyle="Valuta"/>
    <tableColumn id="12" xr3:uid="{00000000-0010-0000-0000-00000C000000}" name="Uitgave per persoon" dataDxfId="16" totalsRowDxfId="5" dataCellStyle="Valuta">
      <calculatedColumnFormula>Tabel1[[#This Row],[Uitgaven Personeel]]/Tabel1[[#This Row],[Personeel aantal]]</calculatedColumnFormula>
    </tableColumn>
    <tableColumn id="6" xr3:uid="{00000000-0010-0000-0000-000006000000}" name="Uitgaven andere" totalsRowFunction="custom" dataDxfId="15" totalsRowDxfId="4" dataCellStyle="Valuta">
      <totalsRowFormula>SUBTOTAL(109,Tabel1[Nota])</totalsRowFormula>
    </tableColumn>
    <tableColumn id="7" xr3:uid="{00000000-0010-0000-0000-000007000000}" name="gespecificeerd" dataDxfId="14" totalsRowDxfId="3" dataCellStyle="Valuta"/>
    <tableColumn id="8" xr3:uid="{00000000-0010-0000-0000-000008000000}" name="Totale uitgaven" totalsRowFunction="sum" dataDxfId="13" totalsRowDxfId="2" dataCellStyle="Valuta">
      <calculatedColumnFormula>H7+E7+Tabel1[[#This Row],[Uitgaven Inkoop]]</calculatedColumnFormula>
    </tableColumn>
    <tableColumn id="9" xr3:uid="{00000000-0010-0000-0000-000009000000}" name="Dag Opbrengst" totalsRowFunction="sum" dataDxfId="12" totalsRowDxfId="1" dataCellStyle="Valuta"/>
    <tableColumn id="10" xr3:uid="{00000000-0010-0000-0000-00000A000000}" name="Cumulatief" totalsRowFunction="custom" dataDxfId="11" totalsRowDxfId="0" dataCellStyle="Valuta">
      <totalsRowFormula>#REF!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" sqref="A4"/>
    </sheetView>
  </sheetViews>
  <sheetFormatPr defaultRowHeight="14.4" x14ac:dyDescent="0.3"/>
  <cols>
    <col min="1" max="1" width="10.6640625" bestFit="1" customWidth="1"/>
    <col min="2" max="3" width="12.44140625" customWidth="1"/>
    <col min="4" max="4" width="27.6640625" customWidth="1"/>
    <col min="5" max="5" width="12.88671875" customWidth="1"/>
    <col min="6" max="6" width="10.21875" customWidth="1"/>
    <col min="7" max="7" width="11" customWidth="1"/>
    <col min="8" max="8" width="12.77734375" customWidth="1"/>
    <col min="9" max="9" width="25.5546875" customWidth="1"/>
    <col min="10" max="10" width="12.109375" customWidth="1"/>
    <col min="11" max="12" width="12.5546875" customWidth="1"/>
  </cols>
  <sheetData>
    <row r="1" spans="1:12" x14ac:dyDescent="0.3">
      <c r="D1" s="7" t="s">
        <v>22</v>
      </c>
      <c r="E1" s="8">
        <f>MAX(Tabel1[Inkomsten Bar])</f>
        <v>7108</v>
      </c>
    </row>
    <row r="2" spans="1:12" x14ac:dyDescent="0.3">
      <c r="F2" s="10"/>
    </row>
    <row r="3" spans="1:12" x14ac:dyDescent="0.3">
      <c r="D3" s="7" t="s">
        <v>25</v>
      </c>
      <c r="E3" s="8">
        <f>MAX(Tabel1[Uitgaven Inkoop],Tabel1[Uitgaven andere])</f>
        <v>36000</v>
      </c>
      <c r="F3" t="s">
        <v>26</v>
      </c>
      <c r="G3" t="e">
        <f>TotalUitgaven/COUNT(Tabel1[Datum])</f>
        <v>#NAME?</v>
      </c>
    </row>
    <row r="4" spans="1:12" ht="20.399999999999999" thickBot="1" x14ac:dyDescent="0.45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</row>
    <row r="5" spans="1:12" ht="15" thickTop="1" x14ac:dyDescent="0.3"/>
    <row r="6" spans="1:12" ht="40.799999999999997" customHeight="1" x14ac:dyDescent="0.3">
      <c r="A6" s="3" t="s">
        <v>1</v>
      </c>
      <c r="B6" s="3" t="s">
        <v>17</v>
      </c>
      <c r="C6" s="3" t="s">
        <v>2</v>
      </c>
      <c r="D6" s="3" t="s">
        <v>6</v>
      </c>
      <c r="E6" s="3" t="s">
        <v>3</v>
      </c>
      <c r="F6" s="3" t="s">
        <v>20</v>
      </c>
      <c r="G6" s="3" t="s">
        <v>21</v>
      </c>
      <c r="H6" s="3" t="s">
        <v>4</v>
      </c>
      <c r="I6" s="3" t="s">
        <v>7</v>
      </c>
      <c r="J6" s="3" t="s">
        <v>5</v>
      </c>
      <c r="K6" s="3" t="s">
        <v>18</v>
      </c>
      <c r="L6" s="3" t="s">
        <v>15</v>
      </c>
    </row>
    <row r="7" spans="1:12" x14ac:dyDescent="0.3">
      <c r="A7" s="1">
        <v>43831</v>
      </c>
      <c r="B7" s="4">
        <v>2716</v>
      </c>
      <c r="C7" s="4"/>
      <c r="D7" s="4"/>
      <c r="E7" s="4">
        <v>540</v>
      </c>
      <c r="F7" s="6">
        <v>3</v>
      </c>
      <c r="G7" s="4">
        <f>Tabel1[[#This Row],[Uitgaven Personeel]]/Tabel1[[#This Row],[Personeel aantal]]</f>
        <v>180</v>
      </c>
      <c r="H7" s="4">
        <f>30*1200</f>
        <v>36000</v>
      </c>
      <c r="I7" s="4" t="s">
        <v>16</v>
      </c>
      <c r="J7" s="4">
        <f>H7+E7+Tabel1[[#This Row],[Uitgaven Inkoop]]</f>
        <v>36540</v>
      </c>
      <c r="K7" s="4">
        <f t="shared" ref="K7:K23" si="0">B7-J7</f>
        <v>-33824</v>
      </c>
      <c r="L7" s="4">
        <f>K7</f>
        <v>-33824</v>
      </c>
    </row>
    <row r="8" spans="1:12" x14ac:dyDescent="0.3">
      <c r="A8" s="1">
        <v>43832</v>
      </c>
      <c r="B8" s="4">
        <v>4852</v>
      </c>
      <c r="C8" s="4">
        <f>Rekeningen!B3</f>
        <v>485</v>
      </c>
      <c r="D8" s="4" t="str">
        <f>Rekeningen!C3</f>
        <v>Makro 132245</v>
      </c>
      <c r="E8" s="4">
        <v>540</v>
      </c>
      <c r="F8" s="6">
        <v>3</v>
      </c>
      <c r="G8" s="4">
        <f>Tabel1[[#This Row],[Uitgaven Personeel]]/Tabel1[[#This Row],[Personeel aantal]]</f>
        <v>180</v>
      </c>
      <c r="H8" s="4">
        <v>156</v>
      </c>
      <c r="I8" s="4" t="s">
        <v>13</v>
      </c>
      <c r="J8" s="4">
        <f>H8+E8+Tabel1[[#This Row],[Uitgaven Inkoop]]</f>
        <v>1181</v>
      </c>
      <c r="K8" s="4">
        <f ca="1">Tabel1[[#This Row],[Cumulatief]]</f>
        <v>0</v>
      </c>
      <c r="L8" s="4">
        <f t="shared" ref="L8:L23" ca="1" si="1">+K8+L7</f>
        <v>-30153</v>
      </c>
    </row>
    <row r="9" spans="1:12" x14ac:dyDescent="0.3">
      <c r="A9" s="1">
        <v>43833</v>
      </c>
      <c r="B9" s="4">
        <v>5117</v>
      </c>
      <c r="C9" s="4">
        <f>Rekeningen!B4</f>
        <v>6000</v>
      </c>
      <c r="D9" s="4" t="str">
        <f>Rekeningen!C4</f>
        <v>Heineken 86-441</v>
      </c>
      <c r="E9" s="4">
        <v>760</v>
      </c>
      <c r="F9" s="6">
        <v>4</v>
      </c>
      <c r="G9" s="4">
        <f>Tabel1[[#This Row],[Uitgaven Personeel]]/Tabel1[[#This Row],[Personeel aantal]]</f>
        <v>190</v>
      </c>
      <c r="H9" s="4"/>
      <c r="I9" s="4"/>
      <c r="J9" s="4">
        <f>H9+E9+Tabel1[[#This Row],[Uitgaven Inkoop]]</f>
        <v>6760</v>
      </c>
      <c r="K9" s="4">
        <f t="shared" si="0"/>
        <v>-1643</v>
      </c>
      <c r="L9" s="4">
        <f t="shared" ca="1" si="1"/>
        <v>-31796</v>
      </c>
    </row>
    <row r="10" spans="1:12" x14ac:dyDescent="0.3">
      <c r="A10" s="1">
        <v>43834</v>
      </c>
      <c r="B10" s="4">
        <v>4476</v>
      </c>
      <c r="C10" s="4"/>
      <c r="D10" s="4" t="e">
        <f>#REF! &amp; "Rekening nr 33002"</f>
        <v>#REF!</v>
      </c>
      <c r="E10" s="4">
        <v>760</v>
      </c>
      <c r="F10" s="6">
        <v>4</v>
      </c>
      <c r="G10" s="4">
        <f>Tabel1[[#This Row],[Uitgaven Personeel]]/Tabel1[[#This Row],[Personeel aantal]]</f>
        <v>190</v>
      </c>
      <c r="H10" s="4"/>
      <c r="I10" s="4"/>
      <c r="J10" s="4">
        <f>H10+E10+Tabel1[[#This Row],[Uitgaven Inkoop]]</f>
        <v>760</v>
      </c>
      <c r="K10" s="4">
        <f t="shared" si="0"/>
        <v>3716</v>
      </c>
      <c r="L10" s="4">
        <f t="shared" ca="1" si="1"/>
        <v>-28080</v>
      </c>
    </row>
    <row r="11" spans="1:12" x14ac:dyDescent="0.3">
      <c r="A11" s="1">
        <v>43835</v>
      </c>
      <c r="B11" s="4">
        <v>2685</v>
      </c>
      <c r="C11" s="4"/>
      <c r="D11" s="4"/>
      <c r="E11" s="4">
        <v>540</v>
      </c>
      <c r="F11" s="6">
        <v>3</v>
      </c>
      <c r="G11" s="4">
        <f>Tabel1[[#This Row],[Uitgaven Personeel]]/Tabel1[[#This Row],[Personeel aantal]]</f>
        <v>180</v>
      </c>
      <c r="H11" s="4"/>
      <c r="I11" s="4"/>
      <c r="J11" s="4">
        <f>H11+E11+Tabel1[[#This Row],[Uitgaven Inkoop]]</f>
        <v>540</v>
      </c>
      <c r="K11" s="4">
        <f t="shared" si="0"/>
        <v>2145</v>
      </c>
      <c r="L11" s="4">
        <f t="shared" ca="1" si="1"/>
        <v>-25935</v>
      </c>
    </row>
    <row r="12" spans="1:12" x14ac:dyDescent="0.3">
      <c r="A12" s="1">
        <v>43836</v>
      </c>
      <c r="B12" s="4"/>
      <c r="C12" s="4">
        <v>830</v>
      </c>
      <c r="D12" s="4" t="s">
        <v>28</v>
      </c>
      <c r="E12" s="4">
        <v>60</v>
      </c>
      <c r="F12" s="6">
        <v>1</v>
      </c>
      <c r="G12" s="4">
        <f>Tabel1[[#This Row],[Uitgaven Personeel]]/Tabel1[[#This Row],[Personeel aantal]]</f>
        <v>60</v>
      </c>
      <c r="H12" s="4"/>
      <c r="I12" s="4"/>
      <c r="J12" s="4">
        <f>H12+E12+Tabel1[[#This Row],[Uitgaven Inkoop]]</f>
        <v>890</v>
      </c>
      <c r="K12" s="4">
        <f t="shared" si="0"/>
        <v>-890</v>
      </c>
      <c r="L12" s="4">
        <f t="shared" ca="1" si="1"/>
        <v>-26825</v>
      </c>
    </row>
    <row r="13" spans="1:12" x14ac:dyDescent="0.3">
      <c r="A13" s="1">
        <v>43837</v>
      </c>
      <c r="B13" s="4">
        <v>4168</v>
      </c>
      <c r="C13" s="4"/>
      <c r="D13" s="4"/>
      <c r="E13" s="4">
        <v>540</v>
      </c>
      <c r="F13" s="6"/>
      <c r="G13" s="4" t="e">
        <f>Tabel1[[#This Row],[Uitgaven Personeel]]/Tabel1[[#This Row],[Personeel aantal]]</f>
        <v>#DIV/0!</v>
      </c>
      <c r="H13" s="4"/>
      <c r="I13" s="4"/>
      <c r="J13" s="4">
        <f>H13+E13+Tabel1[[#This Row],[Uitgaven Inkoop]]</f>
        <v>540</v>
      </c>
      <c r="K13" s="4">
        <f t="shared" si="0"/>
        <v>3628</v>
      </c>
      <c r="L13" s="4">
        <f t="shared" ca="1" si="1"/>
        <v>-23197</v>
      </c>
    </row>
    <row r="14" spans="1:12" x14ac:dyDescent="0.3">
      <c r="A14" s="1">
        <v>43838</v>
      </c>
      <c r="B14" s="4">
        <v>3480</v>
      </c>
      <c r="C14" s="4">
        <v>230</v>
      </c>
      <c r="D14" s="4" t="s">
        <v>11</v>
      </c>
      <c r="E14" s="4" t="e">
        <f>540+Tabel1[[#This Row],[Nota]]</f>
        <v>#VALUE!</v>
      </c>
      <c r="F14" s="6"/>
      <c r="G14" s="4" t="e">
        <f>Tabel1[[#This Row],[Uitgaven Personeel]]/Tabel1[[#This Row],[Personeel aantal]]</f>
        <v>#VALUE!</v>
      </c>
      <c r="H14" s="4"/>
      <c r="I14" s="4"/>
      <c r="J14" s="4" t="e">
        <f>H14+E14+Tabel1[[#This Row],[Uitgaven Inkoop]]</f>
        <v>#VALUE!</v>
      </c>
      <c r="K14" s="4" t="e">
        <f t="shared" si="0"/>
        <v>#VALUE!</v>
      </c>
      <c r="L14" s="4">
        <f t="shared" ca="1" si="1"/>
        <v>-20487</v>
      </c>
    </row>
    <row r="15" spans="1:12" x14ac:dyDescent="0.3">
      <c r="A15" s="1">
        <v>43839</v>
      </c>
      <c r="B15" s="4">
        <v>7108</v>
      </c>
      <c r="C15" s="4"/>
      <c r="D15" s="4"/>
      <c r="E15" s="4">
        <v>540</v>
      </c>
      <c r="F15" s="6"/>
      <c r="G15" s="4" t="e">
        <f>Tabel1[[#This Row],[Uitgaven Personeel]]/Tabel1[[#This Row],[Personeel aantal]]</f>
        <v>#DIV/0!</v>
      </c>
      <c r="H15" s="4">
        <v>756</v>
      </c>
      <c r="I15" s="4" t="s">
        <v>14</v>
      </c>
      <c r="J15" s="4">
        <f>H15+E15+Tabel1[[#This Row],[Uitgaven Inkoop]]</f>
        <v>1296</v>
      </c>
      <c r="K15" s="4">
        <f t="shared" si="0"/>
        <v>5812</v>
      </c>
      <c r="L15" s="4">
        <f t="shared" ca="1" si="1"/>
        <v>-14675</v>
      </c>
    </row>
    <row r="16" spans="1:12" x14ac:dyDescent="0.3">
      <c r="A16" s="1">
        <v>43840</v>
      </c>
      <c r="B16" s="4">
        <v>2845</v>
      </c>
      <c r="C16" s="4">
        <v>3000</v>
      </c>
      <c r="D16" s="4" t="s">
        <v>9</v>
      </c>
      <c r="E16" s="4">
        <v>760</v>
      </c>
      <c r="F16" s="6"/>
      <c r="G16" s="4" t="e">
        <f>Tabel1[[#This Row],[Uitgaven Personeel]]/Tabel1[[#This Row],[Personeel aantal]]</f>
        <v>#DIV/0!</v>
      </c>
      <c r="H16" s="4"/>
      <c r="I16" s="4"/>
      <c r="J16" s="4">
        <f>H16+E16+Tabel1[[#This Row],[Uitgaven Inkoop]]</f>
        <v>3760</v>
      </c>
      <c r="K16" s="4">
        <f t="shared" si="0"/>
        <v>-915</v>
      </c>
      <c r="L16" s="4">
        <f t="shared" ca="1" si="1"/>
        <v>-15590</v>
      </c>
    </row>
    <row r="17" spans="1:12" x14ac:dyDescent="0.3">
      <c r="A17" s="1">
        <v>43841</v>
      </c>
      <c r="B17" s="4">
        <v>3242</v>
      </c>
      <c r="C17" s="4"/>
      <c r="D17" s="4"/>
      <c r="E17" s="4">
        <v>760</v>
      </c>
      <c r="F17" s="6"/>
      <c r="G17" s="4" t="e">
        <f>Tabel1[[#This Row],[Uitgaven Personeel]]/Tabel1[[#This Row],[Personeel aantal]]</f>
        <v>#DIV/0!</v>
      </c>
      <c r="H17" s="4"/>
      <c r="I17" s="4"/>
      <c r="J17" s="4">
        <f>H17+E17+Tabel1[[#This Row],[Uitgaven Inkoop]]</f>
        <v>760</v>
      </c>
      <c r="K17" s="4">
        <f t="shared" si="0"/>
        <v>2482</v>
      </c>
      <c r="L17" s="4">
        <f t="shared" ca="1" si="1"/>
        <v>-13108</v>
      </c>
    </row>
    <row r="18" spans="1:12" x14ac:dyDescent="0.3">
      <c r="A18" s="1">
        <v>43842</v>
      </c>
      <c r="B18" s="4">
        <v>6865</v>
      </c>
      <c r="C18" s="4"/>
      <c r="D18" s="4"/>
      <c r="E18" s="4">
        <v>540</v>
      </c>
      <c r="F18" s="6"/>
      <c r="G18" s="4" t="e">
        <f>Tabel1[[#This Row],[Uitgaven Personeel]]/Tabel1[[#This Row],[Personeel aantal]]</f>
        <v>#DIV/0!</v>
      </c>
      <c r="H18" s="4"/>
      <c r="I18" s="4"/>
      <c r="J18" s="4">
        <f>H18+E18+Tabel1[[#This Row],[Uitgaven Inkoop]]</f>
        <v>540</v>
      </c>
      <c r="K18" s="4">
        <f t="shared" si="0"/>
        <v>6325</v>
      </c>
      <c r="L18" s="4">
        <f t="shared" ca="1" si="1"/>
        <v>-6783</v>
      </c>
    </row>
    <row r="19" spans="1:12" x14ac:dyDescent="0.3">
      <c r="A19" s="1">
        <v>43843</v>
      </c>
      <c r="B19" s="4"/>
      <c r="C19" s="4">
        <v>577</v>
      </c>
      <c r="D19" s="4" t="s">
        <v>29</v>
      </c>
      <c r="E19" s="4">
        <v>60</v>
      </c>
      <c r="F19" s="6"/>
      <c r="G19" s="4" t="e">
        <f>Tabel1[[#This Row],[Uitgaven Personeel]]/Tabel1[[#This Row],[Personeel aantal]]</f>
        <v>#DIV/0!</v>
      </c>
      <c r="H19" s="4"/>
      <c r="I19" s="4"/>
      <c r="J19" s="4">
        <f>H19+E19+Tabel1[[#This Row],[Uitgaven Inkoop]]</f>
        <v>637</v>
      </c>
      <c r="K19" s="4">
        <f t="shared" si="0"/>
        <v>-637</v>
      </c>
      <c r="L19" s="4">
        <f ca="1">+K19+L19</f>
        <v>0</v>
      </c>
    </row>
    <row r="20" spans="1:12" x14ac:dyDescent="0.3">
      <c r="A20" s="1">
        <v>43844</v>
      </c>
      <c r="B20" s="4">
        <v>3430</v>
      </c>
      <c r="C20" s="4"/>
      <c r="D20" s="4"/>
      <c r="E20" s="4">
        <v>540</v>
      </c>
      <c r="F20" s="6"/>
      <c r="G20" s="4" t="e">
        <f>Tabel1[[#This Row],[Uitgaven Personeel]]/Tabel1[[#This Row],[Personeel aantal]]</f>
        <v>#DIV/0!</v>
      </c>
      <c r="H20" s="4">
        <v>156</v>
      </c>
      <c r="I20" s="4" t="s">
        <v>13</v>
      </c>
      <c r="J20" s="4">
        <f>H20+E20+Tabel1[[#This Row],[Uitgaven Inkoop]]</f>
        <v>696</v>
      </c>
      <c r="K20" s="4">
        <f t="shared" si="0"/>
        <v>2734</v>
      </c>
      <c r="L20" s="4">
        <f t="shared" ca="1" si="1"/>
        <v>-4686</v>
      </c>
    </row>
    <row r="21" spans="1:12" x14ac:dyDescent="0.3">
      <c r="A21" s="1">
        <v>43845</v>
      </c>
      <c r="B21" s="4">
        <v>6912</v>
      </c>
      <c r="C21" s="4">
        <v>150</v>
      </c>
      <c r="D21" s="4" t="s">
        <v>12</v>
      </c>
      <c r="E21" s="4">
        <v>540</v>
      </c>
      <c r="F21" s="6"/>
      <c r="G21" s="4" t="e">
        <f>Tabel1[[#This Row],[Uitgaven Personeel]]/Tabel1[[#This Row],[Personeel aantal]]</f>
        <v>#DIV/0!</v>
      </c>
      <c r="H21" s="4"/>
      <c r="I21" s="4"/>
      <c r="J21" s="4">
        <f>H21+E21+Tabel1[[#This Row],[Uitgaven Inkoop]]</f>
        <v>690</v>
      </c>
      <c r="K21" s="4">
        <f t="shared" si="0"/>
        <v>6222</v>
      </c>
      <c r="L21" s="4">
        <f t="shared" ca="1" si="1"/>
        <v>1536</v>
      </c>
    </row>
    <row r="22" spans="1:12" x14ac:dyDescent="0.3">
      <c r="A22" s="1">
        <v>43846</v>
      </c>
      <c r="B22" s="4">
        <v>6086</v>
      </c>
      <c r="C22" s="4"/>
      <c r="D22" s="4"/>
      <c r="E22" s="4">
        <v>540</v>
      </c>
      <c r="F22" s="6"/>
      <c r="G22" s="4" t="e">
        <f>Tabel1[[#This Row],[Uitgaven Personeel]]/Tabel1[[#This Row],[Personeel aantal]]</f>
        <v>#DIV/0!</v>
      </c>
      <c r="H22" s="4"/>
      <c r="I22" s="4"/>
      <c r="J22" s="4">
        <f>H22+E22+Tabel1[[#This Row],[Uitgaven Inkoop]]</f>
        <v>540</v>
      </c>
      <c r="K22" s="4">
        <f t="shared" si="0"/>
        <v>5546</v>
      </c>
      <c r="L22" s="4">
        <f t="shared" ca="1" si="1"/>
        <v>7082</v>
      </c>
    </row>
    <row r="23" spans="1:12" x14ac:dyDescent="0.3">
      <c r="A23" s="1">
        <v>43847</v>
      </c>
      <c r="B23" s="4">
        <v>4982</v>
      </c>
      <c r="C23" s="4">
        <v>5600</v>
      </c>
      <c r="D23" s="4" t="s">
        <v>10</v>
      </c>
      <c r="E23" s="4">
        <v>760</v>
      </c>
      <c r="F23" s="6"/>
      <c r="G23" s="4" t="e">
        <f>Tabel1[[#This Row],[Uitgaven Personeel]]/Tabel1[[#This Row],[Personeel aantal]]</f>
        <v>#DIV/0!</v>
      </c>
      <c r="H23" s="4"/>
      <c r="I23" s="4"/>
      <c r="J23" s="4">
        <f>H23+E23+Tabel1[[#This Row],[Uitgaven Inkoop]]</f>
        <v>6360</v>
      </c>
      <c r="K23" s="4">
        <f t="shared" si="0"/>
        <v>-1378</v>
      </c>
      <c r="L23" s="4">
        <f t="shared" ca="1" si="1"/>
        <v>5704</v>
      </c>
    </row>
    <row r="24" spans="1:12" x14ac:dyDescent="0.3">
      <c r="A24" t="s">
        <v>19</v>
      </c>
      <c r="B24" s="5">
        <f>SUBTOTAL(109,Tabel1[Inkomsten Bar])</f>
        <v>68964</v>
      </c>
      <c r="C24" s="5">
        <f>SUBTOTAL(109,Tabel1[Uitgaven Inkoop])</f>
        <v>16872</v>
      </c>
      <c r="D24" s="5"/>
      <c r="E24" s="5" t="e">
        <f>SUBTOTAL(109,Tabel1[Uitgaven Personeel])</f>
        <v>#VALUE!</v>
      </c>
      <c r="F24" s="5"/>
      <c r="G24" s="5"/>
      <c r="H24" s="5" t="e">
        <f>SUBTOTAL(109,Tabel1[Nota])</f>
        <v>#REF!</v>
      </c>
      <c r="I24" s="5"/>
      <c r="J24" s="5" t="e">
        <f>SUBTOTAL(109,Tabel1[Totale uitgaven])</f>
        <v>#VALUE!</v>
      </c>
      <c r="K24" s="5">
        <f ca="1">SUBTOTAL(109,Tabel1[Dag Opbrengst])</f>
        <v>5704</v>
      </c>
      <c r="L24" s="5" t="e">
        <f>#REF!</f>
        <v>#REF!</v>
      </c>
    </row>
  </sheetData>
  <customSheetViews>
    <customSheetView guid="{7F1EA406-C4BD-49A1-ACF6-FD0CD5CDA23E}">
      <selection activeCell="G18" sqref="G18"/>
      <pageMargins left="0.7" right="0.7" top="0.75" bottom="0.75" header="0.3" footer="0.3"/>
    </customSheetView>
    <customSheetView guid="{A36A928F-8181-4EE1-981C-0640A44C5D9D}">
      <selection activeCell="A2" sqref="A2"/>
      <pageMargins left="0.7" right="0.7" top="0.75" bottom="0.75" header="0.3" footer="0.3"/>
      <pageSetup paperSize="9" orientation="portrait" horizontalDpi="4294967292" verticalDpi="0" r:id="rId1"/>
    </customSheetView>
  </customSheetViews>
  <pageMargins left="0.7" right="0.7" top="0.75" bottom="0.75" header="0.3" footer="0.3"/>
  <pageSetup paperSize="9" orientation="portrait" horizontalDpi="4294967292" verticalDpi="0"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4"/>
  <sheetViews>
    <sheetView workbookViewId="0">
      <selection activeCell="C3" sqref="C3"/>
    </sheetView>
  </sheetViews>
  <sheetFormatPr defaultRowHeight="14.4" x14ac:dyDescent="0.3"/>
  <cols>
    <col min="2" max="2" width="12.88671875" customWidth="1"/>
    <col min="3" max="3" width="21.109375" customWidth="1"/>
  </cols>
  <sheetData>
    <row r="2" spans="2:3" x14ac:dyDescent="0.3">
      <c r="B2" t="s">
        <v>23</v>
      </c>
      <c r="C2" t="s">
        <v>24</v>
      </c>
    </row>
    <row r="3" spans="2:3" x14ac:dyDescent="0.3">
      <c r="B3" s="9">
        <v>485</v>
      </c>
      <c r="C3" s="9" t="s">
        <v>27</v>
      </c>
    </row>
    <row r="4" spans="2:3" x14ac:dyDescent="0.3">
      <c r="B4" s="8">
        <v>6000</v>
      </c>
      <c r="C4" s="8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Kasboek</vt:lpstr>
      <vt:lpstr>Rekeningen</vt:lpstr>
      <vt:lpstr>TotaalUitgaven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Hetty van der Sijp</dc:creator>
  <cp:lastModifiedBy>Studio Visual Steps</cp:lastModifiedBy>
  <dcterms:created xsi:type="dcterms:W3CDTF">2016-06-15T14:16:07Z</dcterms:created>
  <dcterms:modified xsi:type="dcterms:W3CDTF">2020-01-21T13:48:47Z</dcterms:modified>
</cp:coreProperties>
</file>